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PREINVERSION\METODOLOGIAS\Seminario Perfiles Proyecto\Dia 3\"/>
    </mc:Choice>
  </mc:AlternateContent>
  <bookViews>
    <workbookView xWindow="0" yWindow="0" windowWidth="28800" windowHeight="12030" activeTab="2"/>
  </bookViews>
  <sheets>
    <sheet name="Caso 2" sheetId="4" r:id="rId1"/>
    <sheet name=" 2.1" sheetId="3" r:id="rId2"/>
    <sheet name=" 2.2" sheetId="5" r:id="rId3"/>
    <sheet name="Inversiones" sheetId="8" r:id="rId4"/>
    <sheet name="Evaluación  Caso 2" sheetId="7" r:id="rId5"/>
  </sheets>
  <calcPr calcId="162913"/>
</workbook>
</file>

<file path=xl/calcChain.xml><?xml version="1.0" encoding="utf-8"?>
<calcChain xmlns="http://schemas.openxmlformats.org/spreadsheetml/2006/main">
  <c r="E28" i="7" l="1"/>
  <c r="D28" i="7"/>
  <c r="C28" i="7"/>
  <c r="G23" i="7"/>
  <c r="G28" i="7" s="1"/>
  <c r="F23" i="7"/>
  <c r="F28" i="7" s="1"/>
  <c r="E23" i="7"/>
  <c r="D23" i="7"/>
  <c r="C23" i="7"/>
  <c r="D9" i="3"/>
  <c r="D8" i="5" l="1"/>
  <c r="D15" i="5" l="1"/>
  <c r="F16" i="5" s="1"/>
  <c r="F51" i="3"/>
  <c r="F48" i="3"/>
  <c r="F45" i="3"/>
  <c r="F42" i="3"/>
  <c r="D34" i="3"/>
  <c r="F36" i="3" s="1"/>
  <c r="D29" i="3"/>
  <c r="F31" i="3" s="1"/>
  <c r="D23" i="3"/>
  <c r="F25" i="3" s="1"/>
  <c r="D11" i="3"/>
  <c r="D13" i="3" s="1"/>
  <c r="E16" i="4"/>
  <c r="F16" i="4"/>
  <c r="G16" i="4"/>
  <c r="H16" i="4"/>
  <c r="E31" i="4"/>
  <c r="F31" i="4"/>
  <c r="G31" i="4"/>
  <c r="H31" i="4"/>
  <c r="I31" i="4"/>
  <c r="E35" i="4" s="1"/>
  <c r="F52" i="3" l="1"/>
  <c r="F53" i="3" s="1"/>
  <c r="F9" i="5"/>
  <c r="F37" i="3"/>
  <c r="F38" i="3" s="1"/>
  <c r="F54" i="3" s="1"/>
  <c r="C15" i="7" l="1"/>
  <c r="C29" i="7" s="1"/>
  <c r="C30" i="7" s="1"/>
  <c r="E29" i="7" l="1"/>
  <c r="E30" i="7" s="1"/>
  <c r="F29" i="7"/>
  <c r="F30" i="7" s="1"/>
  <c r="G29" i="7"/>
  <c r="G30" i="7" s="1"/>
  <c r="D29" i="7"/>
  <c r="D30" i="7" l="1"/>
  <c r="C32" i="7" s="1"/>
</calcChain>
</file>

<file path=xl/sharedStrings.xml><?xml version="1.0" encoding="utf-8"?>
<sst xmlns="http://schemas.openxmlformats.org/spreadsheetml/2006/main" count="165" uniqueCount="131">
  <si>
    <t>TSD</t>
  </si>
  <si>
    <t>Total</t>
  </si>
  <si>
    <t>De 500.01 a más mz</t>
  </si>
  <si>
    <t>De 200.01 a 500 mz</t>
  </si>
  <si>
    <t>De 100.01 a 200 mz</t>
  </si>
  <si>
    <t>De 50.01 a 100 mz</t>
  </si>
  <si>
    <t>De 20.01 a 50 mz</t>
  </si>
  <si>
    <t>De 10.01 a 20 mz</t>
  </si>
  <si>
    <t>De  5.01 a 10 mz</t>
  </si>
  <si>
    <t>De  2.51 a 5 mz</t>
  </si>
  <si>
    <t>De 1.01 a 2.5 mz</t>
  </si>
  <si>
    <t>De 0.51 a 1 mz</t>
  </si>
  <si>
    <t>De 0.5 mz a menos</t>
  </si>
  <si>
    <t>Cabezas de bovinos adultos</t>
  </si>
  <si>
    <t>EA's con ganado bovino</t>
  </si>
  <si>
    <t>Maíz (mz)</t>
  </si>
  <si>
    <t>Frijol (mz)</t>
  </si>
  <si>
    <t>Superficie aprovechada para granos (mz)</t>
  </si>
  <si>
    <t>Tamaño de las EA's</t>
  </si>
  <si>
    <t>EA's con actividad productiva</t>
  </si>
  <si>
    <t>Superficie disponible (mz)</t>
  </si>
  <si>
    <t>EA's</t>
  </si>
  <si>
    <t>Rendimiento Neto (RN)</t>
  </si>
  <si>
    <t>RN = RB * (1 - PA/100)</t>
  </si>
  <si>
    <t>Precio por Quintal en Finca (P)</t>
  </si>
  <si>
    <t>Ingreso (IN)</t>
  </si>
  <si>
    <t>IN = RN * P</t>
  </si>
  <si>
    <t>Costo de Producción (CP)</t>
  </si>
  <si>
    <t>Ganancia Neta por Mz. (GNM)</t>
  </si>
  <si>
    <t>GNM = IN - CP</t>
  </si>
  <si>
    <t>Cálculo</t>
  </si>
  <si>
    <t>Unidades</t>
  </si>
  <si>
    <t>Item</t>
  </si>
  <si>
    <t xml:space="preserve">Rendimiento Bruto por mz (RB) </t>
  </si>
  <si>
    <t>Pérdidas y Autoconsumo (PA)</t>
  </si>
  <si>
    <t>Quintales</t>
  </si>
  <si>
    <t>Valores</t>
  </si>
  <si>
    <t>Número de Vacas Paridas(V)</t>
  </si>
  <si>
    <t>Porcentaje de descarte (D)</t>
  </si>
  <si>
    <t>Peso Vaca (WV)</t>
  </si>
  <si>
    <t>Total Carne Vaca (TCV)</t>
  </si>
  <si>
    <t>TCV = V * D * WV</t>
  </si>
  <si>
    <t>kgs</t>
  </si>
  <si>
    <t>Precio por Kg. Vaca (PKV)</t>
  </si>
  <si>
    <t>Porcentaje Partos Vivos (PPV)</t>
  </si>
  <si>
    <t>Porcentaje de Machos (PM)</t>
  </si>
  <si>
    <t>Peso Terneros (WT)</t>
  </si>
  <si>
    <t>Total Carne Terneros (TCT)</t>
  </si>
  <si>
    <t>TCT =V*PPV*PM*WT</t>
  </si>
  <si>
    <t>Precio por Kg. Ternero (PKT)</t>
  </si>
  <si>
    <t>Producción Leche por Día (L)</t>
  </si>
  <si>
    <t>Período Lactación (LAC)</t>
  </si>
  <si>
    <t>Total Litros Producidos (LIT)</t>
  </si>
  <si>
    <t>LIT = V * L * LAC</t>
  </si>
  <si>
    <t>lts</t>
  </si>
  <si>
    <t>Precio por Lt. Leche (PLE)</t>
  </si>
  <si>
    <t>Cantidad de Visitas Veterinarias (VV)</t>
  </si>
  <si>
    <t>Costo por Visita (CV)</t>
  </si>
  <si>
    <t>Costo Total Visitas Veterinarias (CTV)</t>
  </si>
  <si>
    <t>CVV = VV * CV</t>
  </si>
  <si>
    <t>Cantidad Medicamentos (CM)</t>
  </si>
  <si>
    <t>Precio Unitario Medicamento (PUM)</t>
  </si>
  <si>
    <t>Costo Total Medicamentos (CTM)</t>
  </si>
  <si>
    <t>CTM = CM * PUM</t>
  </si>
  <si>
    <t>Cantidad Kg Sal Mineral (CSM)</t>
  </si>
  <si>
    <t>Precio por Kg. Sal Mineral (PSM)</t>
  </si>
  <si>
    <t>Costo Total Sal Mineral (CTSM)</t>
  </si>
  <si>
    <t>CTSM= CSM * PSM</t>
  </si>
  <si>
    <t>Mano de Obra Externa (Meses) (MOE)</t>
  </si>
  <si>
    <t>Precio por Mes Mano Obra (PMO)</t>
  </si>
  <si>
    <t>Costo Total Mano Obra Externa (CTMO)</t>
  </si>
  <si>
    <t>CTMO = MOE * PMO</t>
  </si>
  <si>
    <t>Total Costo por EA (TCEA)</t>
  </si>
  <si>
    <t>TCEA = CVV+CTM+CTSM+CTMO</t>
  </si>
  <si>
    <t>Costo por Cabeza (CC)</t>
  </si>
  <si>
    <t>CC = TCEA/V</t>
  </si>
  <si>
    <t>GNC = TBC - CC</t>
  </si>
  <si>
    <t>Monto US$</t>
  </si>
  <si>
    <t>Beneficio Bruto por Cabeza (TBC)</t>
  </si>
  <si>
    <t>Beneficio Carne Vaca (BCV)</t>
  </si>
  <si>
    <t>BCV = TCV * PKV</t>
  </si>
  <si>
    <t>Beneficio Carne Ternero (BCT)</t>
  </si>
  <si>
    <t>BCT = TCT * PKT</t>
  </si>
  <si>
    <t>Beneficio Leche (BL)</t>
  </si>
  <si>
    <t>BL = LIT * PLE</t>
  </si>
  <si>
    <t>Total Beneficio Bruto por EA (TBEA)</t>
  </si>
  <si>
    <t>TBEA = BCV+BCT+BL</t>
  </si>
  <si>
    <t>TBC = TBEA/V</t>
  </si>
  <si>
    <t>Beneficios</t>
  </si>
  <si>
    <t>Costos de Producción</t>
  </si>
  <si>
    <t>Beneficio Neto por Cabeza (GNC)</t>
  </si>
  <si>
    <t>Incremento (%)</t>
  </si>
  <si>
    <t>Sin proyecto 2002</t>
  </si>
  <si>
    <t>Sin proyecto 2007</t>
  </si>
  <si>
    <t>Ganado</t>
  </si>
  <si>
    <t>Vacas paridas</t>
  </si>
  <si>
    <t>Peso de terneros (kg)</t>
  </si>
  <si>
    <t>Rendimiento leche (lt/día)</t>
  </si>
  <si>
    <t>Periodo de lactancia (días)</t>
  </si>
  <si>
    <t>Rendimiento neto (qq/mz)</t>
  </si>
  <si>
    <t>Variable</t>
  </si>
  <si>
    <t>Frijo rojo</t>
  </si>
  <si>
    <t>Beneficio neto  (US$/mz)</t>
  </si>
  <si>
    <t>Ganancia neta (US$/cabeza)</t>
  </si>
  <si>
    <t>Frijol</t>
  </si>
  <si>
    <t>Área sembrada (mz)</t>
  </si>
  <si>
    <t>Incremento del beneficio debido al proyecto</t>
  </si>
  <si>
    <t>Beneficio sin proyecto (US$/mz)</t>
  </si>
  <si>
    <t>Beneficio sin proyecto (US$/cabeza)</t>
  </si>
  <si>
    <t>Porcentaje de vacas paridas</t>
  </si>
  <si>
    <t>Benefio atribuido al proyecto (US$)</t>
  </si>
  <si>
    <t>Benefio neto anual (US$)</t>
  </si>
  <si>
    <t>Datos de las Explotaciones Agrícolas en el Territorio de Influencia</t>
  </si>
  <si>
    <t>Frijoles</t>
  </si>
  <si>
    <t>Evaluación Socioeconómica</t>
  </si>
  <si>
    <t>Cálculo económico de los beneficios netos por rubro productivo del productor tipo</t>
  </si>
  <si>
    <t>Beneficio atribuido al proyecto (US$)</t>
  </si>
  <si>
    <t>Situación sin proyecto en zona del proyecto</t>
  </si>
  <si>
    <t>Situación sin vs con proyecto en la zona testigo</t>
  </si>
  <si>
    <t>Con proyecto 2007 y con MACC 2007</t>
  </si>
  <si>
    <t>Inversiones</t>
  </si>
  <si>
    <t>Del ministerio</t>
  </si>
  <si>
    <t>Asistencia técnica</t>
  </si>
  <si>
    <t>MACC</t>
  </si>
  <si>
    <t>Camino</t>
  </si>
  <si>
    <t>De los productores</t>
  </si>
  <si>
    <t>Total Inversiones</t>
  </si>
  <si>
    <t>Flujo neto económico</t>
  </si>
  <si>
    <t>VAN económico</t>
  </si>
  <si>
    <t>Cálculo del incremento del beneficio neto atribuible al proyecto por rubro productivo</t>
  </si>
  <si>
    <t>Costo de inversión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</si>
</sst>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 &quot;C$&quot;\ * #,##0.00_ ;_ &quot;C$&quot;\ * \-#,##0.00_ ;_ &quot;C$&quot;\ * &quot;-&quot;??_ ;_ @_ "/>
    <numFmt numFmtId="166" formatCode="_ * #,##0.00_ ;_ * \-#,##0.00_ ;_ * &quot;-&quot;??_ ;_ @_ "/>
    <numFmt numFmtId="167" formatCode="[$$-409]#,##0"/>
    <numFmt numFmtId="168" formatCode="[$$-409]#,##0.00"/>
    <numFmt numFmtId="169" formatCode="[$$-409]#,##0.0000"/>
    <numFmt numFmtId="170" formatCode="0.0"/>
    <numFmt numFmtId="171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rgb="FF0000FF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2"/>
    <xf numFmtId="3" fontId="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top" wrapText="1"/>
    </xf>
    <xf numFmtId="3" fontId="2" fillId="0" borderId="0" xfId="2" applyNumberFormat="1"/>
    <xf numFmtId="4" fontId="2" fillId="0" borderId="0" xfId="2" applyNumberFormat="1"/>
    <xf numFmtId="4" fontId="4" fillId="0" borderId="0" xfId="2" applyNumberFormat="1" applyFont="1"/>
    <xf numFmtId="0" fontId="4" fillId="0" borderId="2" xfId="2" applyFont="1" applyBorder="1" applyAlignment="1">
      <alignment horizontal="justify" vertical="top" wrapText="1"/>
    </xf>
    <xf numFmtId="0" fontId="4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justify" vertical="top" wrapText="1"/>
    </xf>
    <xf numFmtId="3" fontId="2" fillId="2" borderId="0" xfId="2" applyNumberFormat="1" applyFill="1"/>
    <xf numFmtId="4" fontId="2" fillId="2" borderId="0" xfId="2" applyNumberFormat="1" applyFill="1"/>
    <xf numFmtId="4" fontId="4" fillId="2" borderId="0" xfId="2" applyNumberFormat="1" applyFont="1" applyFill="1"/>
    <xf numFmtId="0" fontId="4" fillId="2" borderId="0" xfId="2" applyFont="1" applyFill="1" applyBorder="1" applyAlignment="1">
      <alignment horizontal="justify" vertical="top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3" fontId="4" fillId="0" borderId="0" xfId="2" applyNumberFormat="1" applyFont="1" applyBorder="1" applyAlignment="1">
      <alignment horizontal="right" vertical="center" wrapText="1"/>
    </xf>
    <xf numFmtId="4" fontId="4" fillId="0" borderId="2" xfId="2" applyNumberFormat="1" applyFont="1" applyBorder="1" applyAlignment="1">
      <alignment horizontal="right" vertical="center" wrapText="1"/>
    </xf>
    <xf numFmtId="0" fontId="4" fillId="0" borderId="2" xfId="2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0" fontId="4" fillId="0" borderId="0" xfId="2" applyFont="1" applyBorder="1" applyAlignment="1">
      <alignment horizontal="right" vertical="center" wrapText="1"/>
    </xf>
    <xf numFmtId="3" fontId="5" fillId="0" borderId="0" xfId="2" applyNumberFormat="1" applyFont="1" applyBorder="1" applyAlignment="1">
      <alignment horizontal="right" vertical="center" wrapText="1"/>
    </xf>
    <xf numFmtId="4" fontId="5" fillId="0" borderId="0" xfId="2" applyNumberFormat="1" applyFont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4" fontId="4" fillId="2" borderId="0" xfId="2" applyNumberFormat="1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horizontal="right" vertical="center" wrapText="1"/>
    </xf>
    <xf numFmtId="0" fontId="4" fillId="0" borderId="0" xfId="0" applyFont="1"/>
    <xf numFmtId="0" fontId="0" fillId="0" borderId="0" xfId="0" applyFont="1"/>
    <xf numFmtId="165" fontId="7" fillId="0" borderId="0" xfId="0" applyNumberFormat="1" applyFont="1" applyFill="1" applyBorder="1" applyAlignment="1"/>
    <xf numFmtId="16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165" fontId="9" fillId="0" borderId="1" xfId="0" applyNumberFormat="1" applyFont="1" applyFill="1" applyBorder="1" applyAlignment="1"/>
    <xf numFmtId="2" fontId="7" fillId="0" borderId="0" xfId="0" applyNumberFormat="1" applyFont="1" applyFill="1" applyBorder="1" applyAlignment="1" applyProtection="1">
      <alignment horizontal="right" vertical="center"/>
      <protection locked="0"/>
    </xf>
    <xf numFmtId="2" fontId="7" fillId="0" borderId="0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 applyProtection="1">
      <alignment horizontal="right" vertical="center"/>
      <protection locked="0"/>
    </xf>
    <xf numFmtId="0" fontId="5" fillId="2" borderId="0" xfId="2" applyFont="1" applyFill="1" applyBorder="1" applyAlignment="1">
      <alignment horizontal="justify" vertical="top" wrapText="1"/>
    </xf>
    <xf numFmtId="0" fontId="5" fillId="2" borderId="0" xfId="2" applyFont="1" applyFill="1" applyBorder="1" applyAlignment="1">
      <alignment horizontal="right" vertical="center" wrapText="1"/>
    </xf>
    <xf numFmtId="4" fontId="5" fillId="2" borderId="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 applyProtection="1">
      <alignment horizontal="center"/>
      <protection locked="0"/>
    </xf>
    <xf numFmtId="4" fontId="0" fillId="0" borderId="0" xfId="0" applyNumberFormat="1" applyFont="1" applyFill="1" applyBorder="1"/>
    <xf numFmtId="9" fontId="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 applyProtection="1">
      <alignment horizontal="center"/>
      <protection locked="0"/>
    </xf>
    <xf numFmtId="167" fontId="0" fillId="0" borderId="0" xfId="0" applyNumberFormat="1" applyFont="1" applyFill="1" applyBorder="1" applyAlignment="1" applyProtection="1">
      <alignment horizontal="center"/>
      <protection locked="0"/>
    </xf>
    <xf numFmtId="169" fontId="0" fillId="0" borderId="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/>
    <xf numFmtId="168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8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0" fillId="0" borderId="2" xfId="0" applyBorder="1"/>
    <xf numFmtId="9" fontId="0" fillId="2" borderId="2" xfId="1" applyFont="1" applyFill="1" applyBorder="1"/>
    <xf numFmtId="0" fontId="10" fillId="0" borderId="0" xfId="0" applyFont="1"/>
    <xf numFmtId="167" fontId="0" fillId="0" borderId="2" xfId="0" applyNumberFormat="1" applyBorder="1"/>
    <xf numFmtId="0" fontId="0" fillId="0" borderId="1" xfId="0" applyBorder="1"/>
    <xf numFmtId="170" fontId="0" fillId="0" borderId="2" xfId="0" applyNumberFormat="1" applyBorder="1"/>
    <xf numFmtId="0" fontId="10" fillId="0" borderId="1" xfId="0" applyFont="1" applyBorder="1"/>
    <xf numFmtId="164" fontId="0" fillId="0" borderId="0" xfId="3" applyFont="1"/>
    <xf numFmtId="0" fontId="0" fillId="3" borderId="0" xfId="0" applyFill="1"/>
    <xf numFmtId="167" fontId="0" fillId="3" borderId="2" xfId="0" applyNumberFormat="1" applyFill="1" applyBorder="1"/>
    <xf numFmtId="0" fontId="0" fillId="3" borderId="2" xfId="0" applyFill="1" applyBorder="1"/>
    <xf numFmtId="0" fontId="11" fillId="0" borderId="0" xfId="2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2" applyFont="1"/>
    <xf numFmtId="9" fontId="2" fillId="3" borderId="0" xfId="2" applyNumberFormat="1" applyFill="1"/>
    <xf numFmtId="0" fontId="1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0" fillId="0" borderId="2" xfId="3" applyFont="1" applyBorder="1"/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0" fillId="0" borderId="0" xfId="3" applyFont="1" applyFill="1"/>
    <xf numFmtId="164" fontId="10" fillId="0" borderId="1" xfId="3" applyFont="1" applyBorder="1"/>
    <xf numFmtId="164" fontId="17" fillId="0" borderId="0" xfId="3" applyFont="1" applyAlignment="1">
      <alignment horizontal="center" vertical="center"/>
    </xf>
    <xf numFmtId="164" fontId="5" fillId="0" borderId="0" xfId="3" applyFont="1" applyAlignment="1">
      <alignment horizontal="center" vertical="center"/>
    </xf>
    <xf numFmtId="164" fontId="17" fillId="0" borderId="1" xfId="3" applyFont="1" applyBorder="1" applyAlignment="1">
      <alignment horizontal="center" vertical="center"/>
    </xf>
    <xf numFmtId="171" fontId="5" fillId="0" borderId="4" xfId="3" applyNumberFormat="1" applyFont="1" applyBorder="1" applyAlignment="1">
      <alignment horizontal="center" vertical="center"/>
    </xf>
    <xf numFmtId="0" fontId="0" fillId="0" borderId="0" xfId="0" applyFill="1"/>
    <xf numFmtId="9" fontId="0" fillId="3" borderId="0" xfId="1" applyFont="1" applyFill="1"/>
    <xf numFmtId="9" fontId="0" fillId="3" borderId="0" xfId="0" applyNumberFormat="1" applyFont="1" applyFill="1" applyBorder="1" applyAlignment="1" applyProtection="1">
      <alignment horizontal="center"/>
      <protection locked="0"/>
    </xf>
    <xf numFmtId="2" fontId="7" fillId="3" borderId="0" xfId="0" applyNumberFormat="1" applyFont="1" applyFill="1" applyBorder="1" applyAlignment="1" applyProtection="1">
      <alignment horizontal="right" vertical="center"/>
      <protection locked="0"/>
    </xf>
    <xf numFmtId="164" fontId="5" fillId="3" borderId="0" xfId="3" applyFont="1" applyFill="1" applyAlignment="1">
      <alignment horizontal="center" vertical="center"/>
    </xf>
    <xf numFmtId="164" fontId="17" fillId="3" borderId="0" xfId="3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35"/>
  <sheetViews>
    <sheetView showGridLines="0" topLeftCell="C1" workbookViewId="0">
      <selection activeCell="F31" sqref="F31"/>
    </sheetView>
  </sheetViews>
  <sheetFormatPr baseColWidth="10" defaultColWidth="9.140625" defaultRowHeight="12.75" x14ac:dyDescent="0.2"/>
  <cols>
    <col min="1" max="3" width="9.140625" style="1"/>
    <col min="4" max="4" width="24.5703125" style="1" customWidth="1"/>
    <col min="5" max="5" width="17.140625" style="1" customWidth="1"/>
    <col min="6" max="6" width="10.7109375" style="1" customWidth="1"/>
    <col min="7" max="7" width="11" style="1" customWidth="1"/>
    <col min="8" max="8" width="22" style="1" bestFit="1" customWidth="1"/>
    <col min="9" max="9" width="11.5703125" style="1" customWidth="1"/>
    <col min="10" max="10" width="9.140625" style="1"/>
    <col min="11" max="11" width="9.140625" style="1" customWidth="1"/>
    <col min="12" max="16384" width="9.140625" style="1"/>
  </cols>
  <sheetData>
    <row r="2" spans="4:10" ht="18" x14ac:dyDescent="0.25">
      <c r="D2" s="77" t="s">
        <v>112</v>
      </c>
    </row>
    <row r="3" spans="4:10" ht="14.25" x14ac:dyDescent="0.2">
      <c r="D3" s="73"/>
    </row>
    <row r="4" spans="4:10" ht="42" customHeight="1" x14ac:dyDescent="0.2">
      <c r="D4" s="15" t="s">
        <v>18</v>
      </c>
      <c r="E4" s="15" t="s">
        <v>21</v>
      </c>
      <c r="F4" s="15" t="s">
        <v>20</v>
      </c>
      <c r="G4" s="15" t="s">
        <v>19</v>
      </c>
      <c r="H4" s="14" t="s">
        <v>17</v>
      </c>
    </row>
    <row r="5" spans="4:10" ht="15" x14ac:dyDescent="0.25">
      <c r="D5" s="8" t="s">
        <v>12</v>
      </c>
      <c r="E5" s="20">
        <v>9</v>
      </c>
      <c r="F5" s="20">
        <v>3.21</v>
      </c>
      <c r="G5" s="20">
        <v>5</v>
      </c>
      <c r="H5" s="6">
        <v>1.7</v>
      </c>
    </row>
    <row r="6" spans="4:10" ht="15" x14ac:dyDescent="0.25">
      <c r="D6" s="8" t="s">
        <v>11</v>
      </c>
      <c r="E6" s="20">
        <v>65</v>
      </c>
      <c r="F6" s="20">
        <v>46.44</v>
      </c>
      <c r="G6" s="20">
        <v>52</v>
      </c>
      <c r="H6" s="6">
        <v>32.56</v>
      </c>
    </row>
    <row r="7" spans="4:10" ht="15" x14ac:dyDescent="0.25">
      <c r="D7" s="8" t="s">
        <v>10</v>
      </c>
      <c r="E7" s="20">
        <v>198</v>
      </c>
      <c r="F7" s="20">
        <v>289.43</v>
      </c>
      <c r="G7" s="20">
        <v>188</v>
      </c>
      <c r="H7" s="6">
        <v>216.47</v>
      </c>
    </row>
    <row r="8" spans="4:10" ht="15" x14ac:dyDescent="0.25">
      <c r="D8" s="8" t="s">
        <v>9</v>
      </c>
      <c r="E8" s="20">
        <v>254</v>
      </c>
      <c r="F8" s="20">
        <v>742.12</v>
      </c>
      <c r="G8" s="20">
        <v>237</v>
      </c>
      <c r="H8" s="6">
        <v>564.83000000000004</v>
      </c>
    </row>
    <row r="9" spans="4:10" ht="15" x14ac:dyDescent="0.25">
      <c r="D9" s="8" t="s">
        <v>8</v>
      </c>
      <c r="E9" s="20">
        <v>281</v>
      </c>
      <c r="F9" s="19">
        <v>1683.53</v>
      </c>
      <c r="G9" s="16">
        <v>251</v>
      </c>
      <c r="H9" s="6">
        <v>874.36</v>
      </c>
    </row>
    <row r="10" spans="4:10" ht="15" x14ac:dyDescent="0.25">
      <c r="D10" s="13" t="s">
        <v>7</v>
      </c>
      <c r="E10" s="26">
        <v>302</v>
      </c>
      <c r="F10" s="25">
        <v>3455.66</v>
      </c>
      <c r="G10" s="24">
        <v>270</v>
      </c>
      <c r="H10" s="12">
        <v>1555.89</v>
      </c>
      <c r="J10" s="5"/>
    </row>
    <row r="11" spans="4:10" ht="15" x14ac:dyDescent="0.25">
      <c r="D11" s="13" t="s">
        <v>6</v>
      </c>
      <c r="E11" s="26">
        <v>232</v>
      </c>
      <c r="F11" s="25">
        <v>5155.74</v>
      </c>
      <c r="G11" s="24">
        <v>205</v>
      </c>
      <c r="H11" s="12">
        <v>1840.09</v>
      </c>
    </row>
    <row r="12" spans="4:10" ht="15" x14ac:dyDescent="0.25">
      <c r="D12" s="39" t="s">
        <v>5</v>
      </c>
      <c r="E12" s="40">
        <v>85</v>
      </c>
      <c r="F12" s="41">
        <v>4305.84</v>
      </c>
      <c r="G12" s="42">
        <v>66</v>
      </c>
      <c r="H12" s="12">
        <v>1158.58</v>
      </c>
    </row>
    <row r="13" spans="4:10" ht="15" x14ac:dyDescent="0.25">
      <c r="D13" s="9" t="s">
        <v>4</v>
      </c>
      <c r="E13" s="23">
        <v>35</v>
      </c>
      <c r="F13" s="22">
        <v>3727.86</v>
      </c>
      <c r="G13" s="21">
        <v>25</v>
      </c>
      <c r="H13" s="6">
        <v>910.63</v>
      </c>
    </row>
    <row r="14" spans="4:10" ht="15" x14ac:dyDescent="0.25">
      <c r="D14" s="8" t="s">
        <v>3</v>
      </c>
      <c r="E14" s="20">
        <v>22</v>
      </c>
      <c r="F14" s="19">
        <v>5248.91</v>
      </c>
      <c r="G14" s="16">
        <v>14</v>
      </c>
      <c r="H14" s="6">
        <v>888.42</v>
      </c>
    </row>
    <row r="15" spans="4:10" ht="15" x14ac:dyDescent="0.25">
      <c r="D15" s="7" t="s">
        <v>2</v>
      </c>
      <c r="E15" s="18">
        <v>17</v>
      </c>
      <c r="F15" s="17">
        <v>10341.27</v>
      </c>
      <c r="G15" s="16">
        <v>6</v>
      </c>
      <c r="H15" s="6">
        <v>706.48</v>
      </c>
    </row>
    <row r="16" spans="4:10" ht="15" x14ac:dyDescent="0.2">
      <c r="D16" s="3" t="s">
        <v>1</v>
      </c>
      <c r="E16" s="2">
        <f>+SUM(E5:E15)</f>
        <v>1500</v>
      </c>
      <c r="F16" s="2">
        <f>+SUM(F5:F15)</f>
        <v>35000.009999999995</v>
      </c>
      <c r="G16" s="2">
        <f>+SUM(G5:G15)</f>
        <v>1319</v>
      </c>
      <c r="H16" s="2">
        <f>+SUM(H5:H15)</f>
        <v>8750.01</v>
      </c>
    </row>
    <row r="19" spans="4:9" ht="44.25" customHeight="1" x14ac:dyDescent="0.2">
      <c r="D19" s="15" t="s">
        <v>18</v>
      </c>
      <c r="E19" s="14" t="s">
        <v>17</v>
      </c>
      <c r="F19" s="14" t="s">
        <v>16</v>
      </c>
      <c r="G19" s="14" t="s">
        <v>15</v>
      </c>
      <c r="H19" s="14" t="s">
        <v>14</v>
      </c>
      <c r="I19" s="14" t="s">
        <v>13</v>
      </c>
    </row>
    <row r="20" spans="4:9" ht="15" x14ac:dyDescent="0.25">
      <c r="D20" s="8" t="s">
        <v>12</v>
      </c>
      <c r="E20" s="6">
        <v>1.7</v>
      </c>
      <c r="F20" s="5">
        <v>2.5</v>
      </c>
      <c r="G20" s="5">
        <v>0.5</v>
      </c>
      <c r="H20" s="4">
        <v>5</v>
      </c>
      <c r="I20" s="4">
        <v>29</v>
      </c>
    </row>
    <row r="21" spans="4:9" ht="15" x14ac:dyDescent="0.25">
      <c r="D21" s="8" t="s">
        <v>11</v>
      </c>
      <c r="E21" s="6">
        <v>32.56</v>
      </c>
      <c r="F21" s="5">
        <v>36.56</v>
      </c>
      <c r="G21" s="5">
        <v>4.0599999999999996</v>
      </c>
      <c r="H21" s="4">
        <v>14</v>
      </c>
      <c r="I21" s="4">
        <v>71</v>
      </c>
    </row>
    <row r="22" spans="4:9" ht="15" x14ac:dyDescent="0.25">
      <c r="D22" s="8" t="s">
        <v>10</v>
      </c>
      <c r="E22" s="6">
        <v>216.47</v>
      </c>
      <c r="F22" s="5">
        <v>237.91</v>
      </c>
      <c r="G22" s="5">
        <v>16.63</v>
      </c>
      <c r="H22" s="4">
        <v>71</v>
      </c>
      <c r="I22" s="4">
        <v>337</v>
      </c>
    </row>
    <row r="23" spans="4:9" ht="15" x14ac:dyDescent="0.25">
      <c r="D23" s="8" t="s">
        <v>9</v>
      </c>
      <c r="E23" s="6">
        <v>564.83000000000004</v>
      </c>
      <c r="F23" s="5">
        <v>552.4</v>
      </c>
      <c r="G23" s="5">
        <v>90.91</v>
      </c>
      <c r="H23" s="4">
        <v>96</v>
      </c>
      <c r="I23" s="4">
        <v>726</v>
      </c>
    </row>
    <row r="24" spans="4:9" ht="15" x14ac:dyDescent="0.25">
      <c r="D24" s="8" t="s">
        <v>8</v>
      </c>
      <c r="E24" s="6">
        <v>874.36</v>
      </c>
      <c r="F24" s="5">
        <v>668.75</v>
      </c>
      <c r="G24" s="5">
        <v>122.5</v>
      </c>
      <c r="H24" s="4">
        <v>159</v>
      </c>
      <c r="I24" s="4">
        <v>1420</v>
      </c>
    </row>
    <row r="25" spans="4:9" ht="15" x14ac:dyDescent="0.25">
      <c r="D25" s="13" t="s">
        <v>7</v>
      </c>
      <c r="E25" s="12">
        <v>1555.89</v>
      </c>
      <c r="F25" s="11">
        <v>1216.25</v>
      </c>
      <c r="G25" s="11">
        <v>204.06</v>
      </c>
      <c r="H25" s="10">
        <v>184</v>
      </c>
      <c r="I25" s="10">
        <v>2219</v>
      </c>
    </row>
    <row r="26" spans="4:9" ht="15" x14ac:dyDescent="0.25">
      <c r="D26" s="13" t="s">
        <v>6</v>
      </c>
      <c r="E26" s="12">
        <v>1840.09</v>
      </c>
      <c r="F26" s="11">
        <v>1063.43</v>
      </c>
      <c r="G26" s="11">
        <v>312.18</v>
      </c>
      <c r="H26" s="10">
        <v>169</v>
      </c>
      <c r="I26" s="10">
        <v>2773</v>
      </c>
    </row>
    <row r="27" spans="4:9" ht="15" x14ac:dyDescent="0.25">
      <c r="D27" s="39" t="s">
        <v>5</v>
      </c>
      <c r="E27" s="12">
        <v>1158.58</v>
      </c>
      <c r="F27" s="11">
        <v>389.38</v>
      </c>
      <c r="G27" s="11">
        <v>133.75</v>
      </c>
      <c r="H27" s="10">
        <v>71</v>
      </c>
      <c r="I27" s="10">
        <v>2390</v>
      </c>
    </row>
    <row r="28" spans="4:9" ht="15" x14ac:dyDescent="0.25">
      <c r="D28" s="9" t="s">
        <v>4</v>
      </c>
      <c r="E28" s="6">
        <v>910.63</v>
      </c>
      <c r="F28" s="5">
        <v>184.38</v>
      </c>
      <c r="G28" s="5">
        <v>46.25</v>
      </c>
      <c r="H28" s="4">
        <v>25</v>
      </c>
      <c r="I28" s="4">
        <v>959</v>
      </c>
    </row>
    <row r="29" spans="4:9" ht="15" x14ac:dyDescent="0.25">
      <c r="D29" s="8" t="s">
        <v>3</v>
      </c>
      <c r="E29" s="6">
        <v>888.42</v>
      </c>
      <c r="F29" s="5">
        <v>153.13</v>
      </c>
      <c r="G29" s="5">
        <v>10.63</v>
      </c>
      <c r="H29" s="4">
        <v>19</v>
      </c>
      <c r="I29" s="4">
        <v>2202</v>
      </c>
    </row>
    <row r="30" spans="4:9" ht="15" x14ac:dyDescent="0.25">
      <c r="D30" s="7" t="s">
        <v>2</v>
      </c>
      <c r="E30" s="6">
        <v>706.48</v>
      </c>
      <c r="F30" s="5">
        <v>101.88</v>
      </c>
      <c r="G30" s="5">
        <v>41.88</v>
      </c>
      <c r="H30" s="4">
        <v>8</v>
      </c>
      <c r="I30" s="4">
        <v>1180</v>
      </c>
    </row>
    <row r="31" spans="4:9" ht="15" x14ac:dyDescent="0.2">
      <c r="D31" s="3" t="s">
        <v>1</v>
      </c>
      <c r="E31" s="2">
        <f>+SUM(E20:E30)</f>
        <v>8750.01</v>
      </c>
      <c r="F31" s="2">
        <f>+SUM(F20:F30)</f>
        <v>4606.5700000000006</v>
      </c>
      <c r="G31" s="2">
        <f>+SUM(G20:G30)</f>
        <v>983.34999999999991</v>
      </c>
      <c r="H31" s="2">
        <f>+SUM(H20:H30)</f>
        <v>821</v>
      </c>
      <c r="I31" s="2">
        <f>+SUM(I20:I30)</f>
        <v>14306</v>
      </c>
    </row>
    <row r="34" spans="4:5" x14ac:dyDescent="0.2">
      <c r="D34" s="1" t="s">
        <v>109</v>
      </c>
      <c r="E34" s="78">
        <v>0.25</v>
      </c>
    </row>
    <row r="35" spans="4:5" x14ac:dyDescent="0.2">
      <c r="D35" s="1" t="s">
        <v>95</v>
      </c>
      <c r="E35" s="1">
        <f>ROUND(E34*I31,0)</f>
        <v>3577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showGridLines="0" topLeftCell="A22" workbookViewId="0">
      <selection activeCell="D12" sqref="D12"/>
    </sheetView>
  </sheetViews>
  <sheetFormatPr baseColWidth="10" defaultRowHeight="15" x14ac:dyDescent="0.25"/>
  <cols>
    <col min="1" max="1" width="6.42578125" customWidth="1"/>
    <col min="2" max="2" width="36.28515625" customWidth="1"/>
    <col min="3" max="3" width="19.28515625" customWidth="1"/>
    <col min="4" max="4" width="11.5703125" customWidth="1"/>
  </cols>
  <sheetData>
    <row r="2" spans="2:6" ht="23.25" x14ac:dyDescent="0.35">
      <c r="B2" s="74" t="s">
        <v>115</v>
      </c>
    </row>
    <row r="3" spans="2:6" ht="23.25" x14ac:dyDescent="0.35">
      <c r="B3" s="74" t="s">
        <v>117</v>
      </c>
    </row>
    <row r="4" spans="2:6" ht="23.25" x14ac:dyDescent="0.35">
      <c r="B4" s="74"/>
    </row>
    <row r="5" spans="2:6" ht="21" x14ac:dyDescent="0.35">
      <c r="B5" s="76" t="s">
        <v>113</v>
      </c>
    </row>
    <row r="6" spans="2:6" x14ac:dyDescent="0.25">
      <c r="B6" s="32" t="s">
        <v>32</v>
      </c>
      <c r="C6" s="32" t="s">
        <v>30</v>
      </c>
      <c r="D6" s="32" t="s">
        <v>36</v>
      </c>
      <c r="E6" s="32" t="s">
        <v>31</v>
      </c>
      <c r="F6" s="27"/>
    </row>
    <row r="7" spans="2:6" x14ac:dyDescent="0.25">
      <c r="B7" s="31" t="s">
        <v>33</v>
      </c>
      <c r="C7" s="31"/>
      <c r="D7" s="35">
        <v>15</v>
      </c>
      <c r="E7" s="29" t="s">
        <v>35</v>
      </c>
    </row>
    <row r="8" spans="2:6" x14ac:dyDescent="0.25">
      <c r="B8" s="31" t="s">
        <v>34</v>
      </c>
      <c r="C8" s="31"/>
      <c r="D8" s="38">
        <v>0.15</v>
      </c>
      <c r="E8" s="30"/>
    </row>
    <row r="9" spans="2:6" x14ac:dyDescent="0.25">
      <c r="B9" s="31" t="s">
        <v>22</v>
      </c>
      <c r="C9" s="31" t="s">
        <v>23</v>
      </c>
      <c r="D9" s="36">
        <f>+D7-D7*D8</f>
        <v>12.75</v>
      </c>
      <c r="E9" s="29" t="s">
        <v>35</v>
      </c>
    </row>
    <row r="10" spans="2:6" x14ac:dyDescent="0.25">
      <c r="B10" s="31" t="s">
        <v>24</v>
      </c>
      <c r="C10" s="31"/>
      <c r="D10" s="35">
        <v>20</v>
      </c>
      <c r="E10" s="29"/>
    </row>
    <row r="11" spans="2:6" x14ac:dyDescent="0.25">
      <c r="B11" s="31" t="s">
        <v>25</v>
      </c>
      <c r="C11" s="31" t="s">
        <v>26</v>
      </c>
      <c r="D11" s="36">
        <f>+D9*D10</f>
        <v>255</v>
      </c>
      <c r="E11" s="29"/>
    </row>
    <row r="12" spans="2:6" x14ac:dyDescent="0.25">
      <c r="B12" s="31" t="s">
        <v>27</v>
      </c>
      <c r="C12" s="31"/>
      <c r="D12" s="97">
        <v>180</v>
      </c>
      <c r="E12" s="29"/>
    </row>
    <row r="13" spans="2:6" x14ac:dyDescent="0.25">
      <c r="B13" s="33" t="s">
        <v>28</v>
      </c>
      <c r="C13" s="33" t="s">
        <v>29</v>
      </c>
      <c r="D13" s="37">
        <f>+D11-D12</f>
        <v>75</v>
      </c>
      <c r="E13" s="34"/>
    </row>
    <row r="14" spans="2:6" x14ac:dyDescent="0.25">
      <c r="B14" s="28"/>
      <c r="C14" s="28"/>
      <c r="D14" s="28"/>
      <c r="E14" s="28"/>
    </row>
    <row r="15" spans="2:6" x14ac:dyDescent="0.25">
      <c r="B15" s="28"/>
      <c r="C15" s="28"/>
      <c r="D15" s="28"/>
      <c r="E15" s="28"/>
    </row>
    <row r="16" spans="2:6" ht="21" x14ac:dyDescent="0.35">
      <c r="B16" s="76" t="s">
        <v>94</v>
      </c>
      <c r="C16" s="28"/>
      <c r="D16" s="28"/>
      <c r="E16" s="28"/>
      <c r="F16" s="28"/>
    </row>
    <row r="17" spans="2:6" x14ac:dyDescent="0.25">
      <c r="B17" s="100" t="s">
        <v>32</v>
      </c>
      <c r="C17" s="104" t="s">
        <v>30</v>
      </c>
      <c r="D17" s="104" t="s">
        <v>36</v>
      </c>
      <c r="E17" s="104" t="s">
        <v>31</v>
      </c>
      <c r="F17" s="104" t="s">
        <v>77</v>
      </c>
    </row>
    <row r="18" spans="2:6" x14ac:dyDescent="0.25">
      <c r="B18" s="101"/>
      <c r="C18" s="105"/>
      <c r="D18" s="105"/>
      <c r="E18" s="105"/>
      <c r="F18" s="105"/>
    </row>
    <row r="19" spans="2:6" x14ac:dyDescent="0.25">
      <c r="B19" s="102" t="s">
        <v>88</v>
      </c>
      <c r="C19" s="102"/>
      <c r="D19" s="102"/>
      <c r="E19" s="102"/>
      <c r="F19" s="102"/>
    </row>
    <row r="20" spans="2:6" x14ac:dyDescent="0.25">
      <c r="B20" s="43" t="s">
        <v>37</v>
      </c>
      <c r="C20" s="43"/>
      <c r="D20" s="44">
        <v>20</v>
      </c>
      <c r="E20" s="43"/>
      <c r="F20" s="45"/>
    </row>
    <row r="21" spans="2:6" x14ac:dyDescent="0.25">
      <c r="B21" s="43" t="s">
        <v>38</v>
      </c>
      <c r="C21" s="43"/>
      <c r="D21" s="96">
        <v>0.4</v>
      </c>
      <c r="E21" s="43"/>
      <c r="F21" s="45"/>
    </row>
    <row r="22" spans="2:6" x14ac:dyDescent="0.25">
      <c r="B22" s="43" t="s">
        <v>39</v>
      </c>
      <c r="C22" s="43"/>
      <c r="D22" s="44">
        <v>300</v>
      </c>
      <c r="E22" s="43"/>
      <c r="F22" s="45"/>
    </row>
    <row r="23" spans="2:6" x14ac:dyDescent="0.25">
      <c r="B23" s="43" t="s">
        <v>40</v>
      </c>
      <c r="C23" s="43" t="s">
        <v>41</v>
      </c>
      <c r="D23" s="47">
        <f>ROUND(D20*D21,0)*D22</f>
        <v>2400</v>
      </c>
      <c r="E23" s="43" t="s">
        <v>42</v>
      </c>
      <c r="F23" s="45"/>
    </row>
    <row r="24" spans="2:6" x14ac:dyDescent="0.25">
      <c r="B24" s="43" t="s">
        <v>43</v>
      </c>
      <c r="C24" s="43"/>
      <c r="D24" s="48">
        <v>1.24</v>
      </c>
      <c r="E24" s="43"/>
      <c r="F24" s="45"/>
    </row>
    <row r="25" spans="2:6" x14ac:dyDescent="0.25">
      <c r="B25" s="53" t="s">
        <v>79</v>
      </c>
      <c r="C25" s="53" t="s">
        <v>80</v>
      </c>
      <c r="D25" s="54"/>
      <c r="E25" s="53"/>
      <c r="F25" s="55">
        <f>+D23*D24</f>
        <v>2976</v>
      </c>
    </row>
    <row r="26" spans="2:6" x14ac:dyDescent="0.25">
      <c r="B26" s="43" t="s">
        <v>44</v>
      </c>
      <c r="C26" s="43"/>
      <c r="D26" s="46">
        <v>0.8</v>
      </c>
      <c r="E26" s="43"/>
      <c r="F26" s="45"/>
    </row>
    <row r="27" spans="2:6" x14ac:dyDescent="0.25">
      <c r="B27" s="43" t="s">
        <v>45</v>
      </c>
      <c r="C27" s="43"/>
      <c r="D27" s="46">
        <v>0.5</v>
      </c>
      <c r="E27" s="43"/>
      <c r="F27" s="45"/>
    </row>
    <row r="28" spans="2:6" x14ac:dyDescent="0.25">
      <c r="B28" s="43" t="s">
        <v>46</v>
      </c>
      <c r="C28" s="43"/>
      <c r="D28" s="44">
        <v>170</v>
      </c>
      <c r="E28" s="43"/>
      <c r="F28" s="45"/>
    </row>
    <row r="29" spans="2:6" x14ac:dyDescent="0.25">
      <c r="B29" s="43" t="s">
        <v>47</v>
      </c>
      <c r="C29" s="43" t="s">
        <v>48</v>
      </c>
      <c r="D29" s="47">
        <f>ROUND(D20*D26*D27,0)*D28</f>
        <v>1360</v>
      </c>
      <c r="E29" s="43" t="s">
        <v>42</v>
      </c>
      <c r="F29" s="45"/>
    </row>
    <row r="30" spans="2:6" x14ac:dyDescent="0.25">
      <c r="B30" s="43" t="s">
        <v>49</v>
      </c>
      <c r="C30" s="43"/>
      <c r="D30" s="48">
        <v>1.6</v>
      </c>
      <c r="E30" s="43"/>
      <c r="F30" s="45"/>
    </row>
    <row r="31" spans="2:6" x14ac:dyDescent="0.25">
      <c r="B31" s="53" t="s">
        <v>81</v>
      </c>
      <c r="C31" s="53" t="s">
        <v>82</v>
      </c>
      <c r="D31" s="56"/>
      <c r="E31" s="53"/>
      <c r="F31" s="55">
        <f>+D29*D30</f>
        <v>2176</v>
      </c>
    </row>
    <row r="32" spans="2:6" x14ac:dyDescent="0.25">
      <c r="B32" s="43" t="s">
        <v>50</v>
      </c>
      <c r="C32" s="43"/>
      <c r="D32" s="44">
        <v>2.6</v>
      </c>
      <c r="E32" s="43"/>
      <c r="F32" s="45"/>
    </row>
    <row r="33" spans="2:6" x14ac:dyDescent="0.25">
      <c r="B33" s="43" t="s">
        <v>51</v>
      </c>
      <c r="C33" s="43"/>
      <c r="D33" s="44">
        <v>180</v>
      </c>
      <c r="E33" s="43"/>
      <c r="F33" s="45"/>
    </row>
    <row r="34" spans="2:6" x14ac:dyDescent="0.25">
      <c r="B34" s="43" t="s">
        <v>52</v>
      </c>
      <c r="C34" s="43" t="s">
        <v>53</v>
      </c>
      <c r="D34" s="47">
        <f>+D20*D32*(D33)</f>
        <v>9360</v>
      </c>
      <c r="E34" s="43" t="s">
        <v>54</v>
      </c>
      <c r="F34" s="45"/>
    </row>
    <row r="35" spans="2:6" x14ac:dyDescent="0.25">
      <c r="B35" s="43" t="s">
        <v>55</v>
      </c>
      <c r="C35" s="43"/>
      <c r="D35" s="48">
        <v>0.18</v>
      </c>
      <c r="E35" s="43"/>
      <c r="F35" s="45"/>
    </row>
    <row r="36" spans="2:6" x14ac:dyDescent="0.25">
      <c r="B36" s="53" t="s">
        <v>83</v>
      </c>
      <c r="C36" s="53" t="s">
        <v>84</v>
      </c>
      <c r="D36" s="54"/>
      <c r="E36" s="53"/>
      <c r="F36" s="55">
        <f>+D34*D35</f>
        <v>1684.8</v>
      </c>
    </row>
    <row r="37" spans="2:6" x14ac:dyDescent="0.25">
      <c r="B37" s="43" t="s">
        <v>85</v>
      </c>
      <c r="C37" s="43" t="s">
        <v>86</v>
      </c>
      <c r="D37" s="47"/>
      <c r="E37" s="43"/>
      <c r="F37" s="45">
        <f>SUM(F25:F36)</f>
        <v>6836.8</v>
      </c>
    </row>
    <row r="38" spans="2:6" x14ac:dyDescent="0.25">
      <c r="B38" s="51" t="s">
        <v>78</v>
      </c>
      <c r="C38" s="51" t="s">
        <v>87</v>
      </c>
      <c r="D38" s="32"/>
      <c r="E38" s="51"/>
      <c r="F38" s="52">
        <f>+F37/D20</f>
        <v>341.84000000000003</v>
      </c>
    </row>
    <row r="39" spans="2:6" x14ac:dyDescent="0.25">
      <c r="B39" s="103" t="s">
        <v>89</v>
      </c>
      <c r="C39" s="103"/>
      <c r="D39" s="103"/>
      <c r="E39" s="103"/>
      <c r="F39" s="103"/>
    </row>
    <row r="40" spans="2:6" x14ac:dyDescent="0.25">
      <c r="B40" s="43" t="s">
        <v>56</v>
      </c>
      <c r="C40" s="43"/>
      <c r="D40" s="44">
        <v>10</v>
      </c>
      <c r="E40" s="43"/>
      <c r="F40" s="43"/>
    </row>
    <row r="41" spans="2:6" x14ac:dyDescent="0.25">
      <c r="B41" s="43" t="s">
        <v>57</v>
      </c>
      <c r="C41" s="43"/>
      <c r="D41" s="49">
        <v>20</v>
      </c>
      <c r="E41" s="43"/>
      <c r="F41" s="43"/>
    </row>
    <row r="42" spans="2:6" x14ac:dyDescent="0.25">
      <c r="B42" s="53" t="s">
        <v>58</v>
      </c>
      <c r="C42" s="53" t="s">
        <v>59</v>
      </c>
      <c r="D42" s="54"/>
      <c r="E42" s="53"/>
      <c r="F42" s="55">
        <f>+D40*D41</f>
        <v>200</v>
      </c>
    </row>
    <row r="43" spans="2:6" x14ac:dyDescent="0.25">
      <c r="B43" s="43" t="s">
        <v>60</v>
      </c>
      <c r="C43" s="43"/>
      <c r="D43" s="44">
        <v>14</v>
      </c>
      <c r="E43" s="43"/>
      <c r="F43" s="45"/>
    </row>
    <row r="44" spans="2:6" x14ac:dyDescent="0.25">
      <c r="B44" s="43" t="s">
        <v>61</v>
      </c>
      <c r="C44" s="43"/>
      <c r="D44" s="49">
        <v>25</v>
      </c>
      <c r="E44" s="43"/>
      <c r="F44" s="45"/>
    </row>
    <row r="45" spans="2:6" x14ac:dyDescent="0.25">
      <c r="B45" s="53" t="s">
        <v>62</v>
      </c>
      <c r="C45" s="53" t="s">
        <v>63</v>
      </c>
      <c r="D45" s="54"/>
      <c r="E45" s="53"/>
      <c r="F45" s="55">
        <f>+D43*D44</f>
        <v>350</v>
      </c>
    </row>
    <row r="46" spans="2:6" x14ac:dyDescent="0.25">
      <c r="B46" s="43" t="s">
        <v>64</v>
      </c>
      <c r="C46" s="43"/>
      <c r="D46" s="44">
        <v>750</v>
      </c>
      <c r="E46" s="43"/>
      <c r="F46" s="45"/>
    </row>
    <row r="47" spans="2:6" x14ac:dyDescent="0.25">
      <c r="B47" s="43" t="s">
        <v>65</v>
      </c>
      <c r="C47" s="43"/>
      <c r="D47" s="50">
        <v>7.2999999999999995E-2</v>
      </c>
      <c r="E47" s="43"/>
      <c r="F47" s="45"/>
    </row>
    <row r="48" spans="2:6" x14ac:dyDescent="0.25">
      <c r="B48" s="53" t="s">
        <v>66</v>
      </c>
      <c r="C48" s="53" t="s">
        <v>67</v>
      </c>
      <c r="D48" s="54"/>
      <c r="E48" s="53"/>
      <c r="F48" s="55">
        <f>+D46*D47</f>
        <v>54.75</v>
      </c>
    </row>
    <row r="49" spans="2:6" x14ac:dyDescent="0.25">
      <c r="B49" s="43" t="s">
        <v>68</v>
      </c>
      <c r="C49" s="43"/>
      <c r="D49" s="44">
        <v>12</v>
      </c>
      <c r="E49" s="43"/>
      <c r="F49" s="45"/>
    </row>
    <row r="50" spans="2:6" x14ac:dyDescent="0.25">
      <c r="B50" s="43" t="s">
        <v>69</v>
      </c>
      <c r="C50" s="43"/>
      <c r="D50" s="49">
        <v>133</v>
      </c>
      <c r="E50" s="43"/>
      <c r="F50" s="45"/>
    </row>
    <row r="51" spans="2:6" x14ac:dyDescent="0.25">
      <c r="B51" s="53" t="s">
        <v>70</v>
      </c>
      <c r="C51" s="53" t="s">
        <v>71</v>
      </c>
      <c r="D51" s="54"/>
      <c r="E51" s="53"/>
      <c r="F51" s="55">
        <f>+D49*D50</f>
        <v>1596</v>
      </c>
    </row>
    <row r="52" spans="2:6" x14ac:dyDescent="0.25">
      <c r="B52" s="43" t="s">
        <v>72</v>
      </c>
      <c r="C52" s="43" t="s">
        <v>73</v>
      </c>
      <c r="D52" s="47"/>
      <c r="E52" s="43"/>
      <c r="F52" s="45">
        <f>SUM(F42:F51)</f>
        <v>2200.75</v>
      </c>
    </row>
    <row r="53" spans="2:6" x14ac:dyDescent="0.25">
      <c r="B53" s="51" t="s">
        <v>74</v>
      </c>
      <c r="C53" s="51" t="s">
        <v>75</v>
      </c>
      <c r="D53" s="32"/>
      <c r="E53" s="51"/>
      <c r="F53" s="52">
        <f>+F52/D20</f>
        <v>110.03749999999999</v>
      </c>
    </row>
    <row r="54" spans="2:6" x14ac:dyDescent="0.25">
      <c r="B54" s="57" t="s">
        <v>90</v>
      </c>
      <c r="C54" s="57" t="s">
        <v>76</v>
      </c>
      <c r="D54" s="58"/>
      <c r="E54" s="57"/>
      <c r="F54" s="59">
        <f>+F38-F53</f>
        <v>231.80250000000004</v>
      </c>
    </row>
  </sheetData>
  <mergeCells count="7">
    <mergeCell ref="B17:B18"/>
    <mergeCell ref="B19:F19"/>
    <mergeCell ref="B39:F39"/>
    <mergeCell ref="C17:C18"/>
    <mergeCell ref="D17:D18"/>
    <mergeCell ref="E17:E18"/>
    <mergeCell ref="F17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showGridLines="0" tabSelected="1" zoomScale="130" zoomScaleNormal="130" workbookViewId="0">
      <selection activeCell="E8" sqref="E8"/>
    </sheetView>
  </sheetViews>
  <sheetFormatPr baseColWidth="10" defaultRowHeight="15" x14ac:dyDescent="0.25"/>
  <cols>
    <col min="1" max="1" width="7.28515625" customWidth="1"/>
    <col min="2" max="2" width="25.85546875" customWidth="1"/>
    <col min="3" max="3" width="17" customWidth="1"/>
    <col min="4" max="4" width="18.5703125" customWidth="1"/>
    <col min="5" max="5" width="17.5703125" customWidth="1"/>
    <col min="6" max="6" width="14" customWidth="1"/>
  </cols>
  <sheetData>
    <row r="2" spans="2:6" ht="21" x14ac:dyDescent="0.35">
      <c r="B2" s="76" t="s">
        <v>129</v>
      </c>
    </row>
    <row r="3" spans="2:6" ht="21" x14ac:dyDescent="0.35">
      <c r="B3" s="76" t="s">
        <v>118</v>
      </c>
    </row>
    <row r="5" spans="2:6" ht="30" x14ac:dyDescent="0.25">
      <c r="B5" s="61" t="s">
        <v>100</v>
      </c>
      <c r="C5" s="61" t="s">
        <v>92</v>
      </c>
      <c r="D5" s="61" t="s">
        <v>93</v>
      </c>
      <c r="E5" s="79" t="s">
        <v>119</v>
      </c>
      <c r="F5" s="61" t="s">
        <v>91</v>
      </c>
    </row>
    <row r="6" spans="2:6" ht="15.75" x14ac:dyDescent="0.25">
      <c r="B6" s="106" t="s">
        <v>101</v>
      </c>
      <c r="C6" s="106"/>
      <c r="D6" s="106"/>
      <c r="E6" s="106"/>
      <c r="F6" s="106"/>
    </row>
    <row r="7" spans="2:6" x14ac:dyDescent="0.25">
      <c r="B7" t="s">
        <v>99</v>
      </c>
      <c r="C7" s="70">
        <v>9.5</v>
      </c>
      <c r="E7" s="70">
        <v>18.399999999999999</v>
      </c>
    </row>
    <row r="8" spans="2:6" x14ac:dyDescent="0.25">
      <c r="B8" s="62" t="s">
        <v>102</v>
      </c>
      <c r="C8" s="71">
        <v>34</v>
      </c>
      <c r="D8" s="65">
        <f>+C8*(1+0.035)^5</f>
        <v>40.381334391993732</v>
      </c>
      <c r="E8" s="71">
        <v>105</v>
      </c>
      <c r="F8" s="62"/>
    </row>
    <row r="9" spans="2:6" x14ac:dyDescent="0.25">
      <c r="B9" s="66"/>
      <c r="C9" s="66"/>
      <c r="D9" s="66"/>
      <c r="E9" s="66"/>
      <c r="F9" s="63">
        <f>+E8/D8-1</f>
        <v>1.6002112505925012</v>
      </c>
    </row>
    <row r="10" spans="2:6" ht="15.75" x14ac:dyDescent="0.25">
      <c r="B10" s="107" t="s">
        <v>94</v>
      </c>
      <c r="C10" s="107"/>
      <c r="D10" s="107"/>
      <c r="E10" s="107"/>
      <c r="F10" s="107"/>
    </row>
    <row r="11" spans="2:6" x14ac:dyDescent="0.25">
      <c r="B11" t="s">
        <v>95</v>
      </c>
      <c r="C11" s="70">
        <v>12</v>
      </c>
      <c r="E11" s="70">
        <v>12</v>
      </c>
      <c r="F11" s="60"/>
    </row>
    <row r="12" spans="2:6" x14ac:dyDescent="0.25">
      <c r="B12" t="s">
        <v>96</v>
      </c>
      <c r="C12" s="70">
        <v>170</v>
      </c>
      <c r="E12" s="70">
        <v>200</v>
      </c>
    </row>
    <row r="13" spans="2:6" x14ac:dyDescent="0.25">
      <c r="B13" t="s">
        <v>97</v>
      </c>
      <c r="C13" s="70">
        <v>2.5</v>
      </c>
      <c r="E13" s="70">
        <v>5</v>
      </c>
    </row>
    <row r="14" spans="2:6" x14ac:dyDescent="0.25">
      <c r="B14" t="s">
        <v>98</v>
      </c>
      <c r="C14" s="70">
        <v>150</v>
      </c>
      <c r="E14" s="70">
        <v>220</v>
      </c>
    </row>
    <row r="15" spans="2:6" x14ac:dyDescent="0.25">
      <c r="B15" s="62" t="s">
        <v>103</v>
      </c>
      <c r="C15" s="72">
        <v>115.02</v>
      </c>
      <c r="D15" s="67">
        <f>+C15*(1.035)^5</f>
        <v>136.6076788755035</v>
      </c>
      <c r="E15" s="72">
        <v>306</v>
      </c>
      <c r="F15" s="62"/>
    </row>
    <row r="16" spans="2:6" x14ac:dyDescent="0.25">
      <c r="B16" s="66"/>
      <c r="C16" s="66"/>
      <c r="D16" s="66"/>
      <c r="E16" s="66"/>
      <c r="F16" s="63">
        <f>+E15/D15-1</f>
        <v>1.2399912107347282</v>
      </c>
    </row>
  </sheetData>
  <mergeCells count="2">
    <mergeCell ref="B6:F6"/>
    <mergeCell ref="B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D10" sqref="D10"/>
    </sheetView>
  </sheetViews>
  <sheetFormatPr baseColWidth="10" defaultRowHeight="15" x14ac:dyDescent="0.25"/>
  <cols>
    <col min="2" max="2" width="48.28515625" customWidth="1"/>
    <col min="3" max="3" width="23.28515625" customWidth="1"/>
  </cols>
  <sheetData>
    <row r="1" spans="2:5" ht="21" x14ac:dyDescent="0.35">
      <c r="B1" s="76" t="s">
        <v>130</v>
      </c>
    </row>
    <row r="4" spans="2:5" ht="15.75" thickBot="1" x14ac:dyDescent="0.3"/>
    <row r="5" spans="2:5" ht="15.75" thickBot="1" x14ac:dyDescent="0.3">
      <c r="B5" s="80" t="s">
        <v>120</v>
      </c>
      <c r="C5" s="93">
        <v>1</v>
      </c>
      <c r="D5" s="93">
        <v>2</v>
      </c>
      <c r="E5" s="93">
        <v>3</v>
      </c>
    </row>
    <row r="6" spans="2:5" x14ac:dyDescent="0.25">
      <c r="B6" s="81" t="s">
        <v>121</v>
      </c>
      <c r="C6" s="90">
        <v>1500000</v>
      </c>
      <c r="D6" s="90">
        <v>900000</v>
      </c>
      <c r="E6" s="90">
        <v>900000</v>
      </c>
    </row>
    <row r="7" spans="2:5" x14ac:dyDescent="0.25">
      <c r="B7" s="82" t="s">
        <v>122</v>
      </c>
      <c r="C7" s="91">
        <v>450000</v>
      </c>
      <c r="D7" s="91">
        <v>560000</v>
      </c>
      <c r="E7" s="91">
        <v>300000</v>
      </c>
    </row>
    <row r="8" spans="2:5" x14ac:dyDescent="0.25">
      <c r="B8" s="82" t="s">
        <v>123</v>
      </c>
      <c r="C8" s="91">
        <v>250000</v>
      </c>
      <c r="D8" s="91">
        <v>340000</v>
      </c>
      <c r="E8" s="91">
        <v>600000</v>
      </c>
    </row>
    <row r="9" spans="2:5" x14ac:dyDescent="0.25">
      <c r="B9" s="82" t="s">
        <v>124</v>
      </c>
      <c r="C9" s="98">
        <v>800000</v>
      </c>
      <c r="D9" s="69"/>
      <c r="E9" s="69"/>
    </row>
    <row r="10" spans="2:5" x14ac:dyDescent="0.25">
      <c r="B10" s="81" t="s">
        <v>125</v>
      </c>
      <c r="C10" s="99">
        <v>50000</v>
      </c>
      <c r="D10" s="99">
        <v>40000</v>
      </c>
      <c r="E10" s="69"/>
    </row>
    <row r="11" spans="2:5" x14ac:dyDescent="0.25">
      <c r="B11" s="84" t="s">
        <v>126</v>
      </c>
      <c r="C11" s="92">
        <v>1550000</v>
      </c>
      <c r="D11" s="92">
        <v>940000</v>
      </c>
      <c r="E11" s="92">
        <v>900000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showGridLines="0" topLeftCell="A7" zoomScale="92" zoomScaleNormal="92" workbookViewId="0">
      <selection activeCell="B32" sqref="B32"/>
    </sheetView>
  </sheetViews>
  <sheetFormatPr baseColWidth="10" defaultRowHeight="15" x14ac:dyDescent="0.25"/>
  <cols>
    <col min="2" max="2" width="41.42578125" customWidth="1"/>
    <col min="3" max="3" width="13.85546875" style="69" customWidth="1"/>
    <col min="4" max="6" width="15.140625" style="69" bestFit="1" customWidth="1"/>
    <col min="7" max="7" width="16.140625" style="69" bestFit="1" customWidth="1"/>
  </cols>
  <sheetData>
    <row r="2" spans="2:3" ht="18.75" x14ac:dyDescent="0.3">
      <c r="B2" s="75" t="s">
        <v>114</v>
      </c>
    </row>
    <row r="4" spans="2:3" x14ac:dyDescent="0.25">
      <c r="B4" s="64" t="s">
        <v>88</v>
      </c>
    </row>
    <row r="5" spans="2:3" x14ac:dyDescent="0.25">
      <c r="B5" s="108" t="s">
        <v>104</v>
      </c>
      <c r="C5" s="108"/>
    </row>
    <row r="6" spans="2:3" x14ac:dyDescent="0.25">
      <c r="B6" t="s">
        <v>106</v>
      </c>
      <c r="C6" s="88"/>
    </row>
    <row r="7" spans="2:3" x14ac:dyDescent="0.25">
      <c r="B7" t="s">
        <v>105</v>
      </c>
      <c r="C7" s="88"/>
    </row>
    <row r="8" spans="2:3" x14ac:dyDescent="0.25">
      <c r="B8" t="s">
        <v>107</v>
      </c>
      <c r="C8" s="88"/>
    </row>
    <row r="9" spans="2:3" x14ac:dyDescent="0.25">
      <c r="B9" t="s">
        <v>110</v>
      </c>
    </row>
    <row r="10" spans="2:3" x14ac:dyDescent="0.25">
      <c r="B10" s="108" t="s">
        <v>94</v>
      </c>
      <c r="C10" s="108"/>
    </row>
    <row r="11" spans="2:3" x14ac:dyDescent="0.25">
      <c r="B11" t="s">
        <v>106</v>
      </c>
      <c r="C11" s="88"/>
    </row>
    <row r="12" spans="2:3" x14ac:dyDescent="0.25">
      <c r="B12" t="s">
        <v>95</v>
      </c>
      <c r="C12" s="88"/>
    </row>
    <row r="13" spans="2:3" x14ac:dyDescent="0.25">
      <c r="B13" t="s">
        <v>108</v>
      </c>
      <c r="C13" s="88"/>
    </row>
    <row r="14" spans="2:3" x14ac:dyDescent="0.25">
      <c r="B14" t="s">
        <v>116</v>
      </c>
    </row>
    <row r="15" spans="2:3" x14ac:dyDescent="0.25">
      <c r="B15" s="68" t="s">
        <v>111</v>
      </c>
      <c r="C15" s="89">
        <f>+C14+C9</f>
        <v>0</v>
      </c>
    </row>
    <row r="19" spans="2:7" x14ac:dyDescent="0.25">
      <c r="B19" t="s">
        <v>0</v>
      </c>
      <c r="C19" s="95">
        <v>0.08</v>
      </c>
    </row>
    <row r="20" spans="2:7" x14ac:dyDescent="0.25">
      <c r="B20" s="94"/>
      <c r="C20" s="88"/>
    </row>
    <row r="21" spans="2:7" ht="15.75" thickBot="1" x14ac:dyDescent="0.3"/>
    <row r="22" spans="2:7" ht="15.75" thickBot="1" x14ac:dyDescent="0.3">
      <c r="B22" s="80" t="s">
        <v>120</v>
      </c>
      <c r="C22" s="93">
        <v>1</v>
      </c>
      <c r="D22" s="93">
        <v>2</v>
      </c>
      <c r="E22" s="93">
        <v>3</v>
      </c>
      <c r="F22" s="93">
        <v>4</v>
      </c>
      <c r="G22" s="93">
        <v>5</v>
      </c>
    </row>
    <row r="23" spans="2:7" x14ac:dyDescent="0.25">
      <c r="B23" s="81" t="s">
        <v>121</v>
      </c>
      <c r="C23" s="90">
        <f>SUM(C24:C26)</f>
        <v>0</v>
      </c>
      <c r="D23" s="90">
        <f t="shared" ref="D23:G23" si="0">SUM(D24:D26)</f>
        <v>0</v>
      </c>
      <c r="E23" s="90">
        <f t="shared" si="0"/>
        <v>0</v>
      </c>
      <c r="F23" s="90">
        <f t="shared" si="0"/>
        <v>0</v>
      </c>
      <c r="G23" s="90">
        <f t="shared" si="0"/>
        <v>0</v>
      </c>
    </row>
    <row r="24" spans="2:7" x14ac:dyDescent="0.25">
      <c r="B24" s="82" t="s">
        <v>122</v>
      </c>
      <c r="C24" s="91"/>
      <c r="D24" s="91"/>
      <c r="E24" s="91"/>
    </row>
    <row r="25" spans="2:7" x14ac:dyDescent="0.25">
      <c r="B25" s="82" t="s">
        <v>123</v>
      </c>
      <c r="C25" s="91"/>
      <c r="D25" s="91"/>
      <c r="E25" s="91"/>
    </row>
    <row r="26" spans="2:7" x14ac:dyDescent="0.25">
      <c r="B26" s="82" t="s">
        <v>124</v>
      </c>
      <c r="C26" s="91"/>
    </row>
    <row r="27" spans="2:7" x14ac:dyDescent="0.25">
      <c r="B27" s="81" t="s">
        <v>125</v>
      </c>
      <c r="C27" s="90"/>
      <c r="D27" s="90"/>
    </row>
    <row r="28" spans="2:7" x14ac:dyDescent="0.25">
      <c r="B28" s="84" t="s">
        <v>126</v>
      </c>
      <c r="C28" s="92">
        <f>C23+C27</f>
        <v>0</v>
      </c>
      <c r="D28" s="92">
        <f t="shared" ref="D28:G28" si="1">D23+D27</f>
        <v>0</v>
      </c>
      <c r="E28" s="92">
        <f t="shared" si="1"/>
        <v>0</v>
      </c>
      <c r="F28" s="92">
        <f t="shared" si="1"/>
        <v>0</v>
      </c>
      <c r="G28" s="92">
        <f t="shared" si="1"/>
        <v>0</v>
      </c>
    </row>
    <row r="29" spans="2:7" x14ac:dyDescent="0.25">
      <c r="B29" s="83" t="s">
        <v>88</v>
      </c>
      <c r="C29" s="85">
        <f>+C15</f>
        <v>0</v>
      </c>
      <c r="D29" s="85">
        <f>+$C$29</f>
        <v>0</v>
      </c>
      <c r="E29" s="85">
        <f t="shared" ref="E29:G29" si="2">+$C$29</f>
        <v>0</v>
      </c>
      <c r="F29" s="85">
        <f t="shared" si="2"/>
        <v>0</v>
      </c>
      <c r="G29" s="85">
        <f t="shared" si="2"/>
        <v>0</v>
      </c>
    </row>
    <row r="30" spans="2:7" x14ac:dyDescent="0.25">
      <c r="B30" s="87" t="s">
        <v>127</v>
      </c>
      <c r="C30" s="89">
        <f>+C29-C28</f>
        <v>0</v>
      </c>
      <c r="D30" s="89">
        <f>+D29-D28</f>
        <v>0</v>
      </c>
      <c r="E30" s="89">
        <f t="shared" ref="E30:G30" si="3">+E29-E28</f>
        <v>0</v>
      </c>
      <c r="F30" s="89">
        <f t="shared" si="3"/>
        <v>0</v>
      </c>
      <c r="G30" s="89">
        <f t="shared" si="3"/>
        <v>0</v>
      </c>
    </row>
    <row r="32" spans="2:7" x14ac:dyDescent="0.25">
      <c r="B32" s="86" t="s">
        <v>128</v>
      </c>
      <c r="C32" s="69">
        <f>+NPV(C19,D30:G30)+C30</f>
        <v>0</v>
      </c>
    </row>
  </sheetData>
  <mergeCells count="2">
    <mergeCell ref="B5:C5"/>
    <mergeCell ref="B10:C1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 2</vt:lpstr>
      <vt:lpstr> 2.1</vt:lpstr>
      <vt:lpstr> 2.2</vt:lpstr>
      <vt:lpstr>Inversiones</vt:lpstr>
      <vt:lpstr>Evaluación  Caso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rvega</dc:creator>
  <cp:lastModifiedBy>Cristel López Calderón</cp:lastModifiedBy>
  <dcterms:created xsi:type="dcterms:W3CDTF">2010-10-11T22:14:21Z</dcterms:created>
  <dcterms:modified xsi:type="dcterms:W3CDTF">2017-04-20T15:35:23Z</dcterms:modified>
</cp:coreProperties>
</file>